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kumenti.zzzs.si/osebno/z010077/Documents/Moji dokumenti/"/>
    </mc:Choice>
  </mc:AlternateContent>
  <xr:revisionPtr revIDLastSave="0" documentId="8_{E60C2984-0F6B-4BB2-B237-9F7F4823D6A3}" xr6:coauthVersionLast="47" xr6:coauthVersionMax="47" xr10:uidLastSave="{00000000-0000-0000-0000-000000000000}"/>
  <bookViews>
    <workbookView xWindow="-120" yWindow="-120" windowWidth="29040" windowHeight="15840" xr2:uid="{56AA2439-21E6-4DC4-85B2-D2A3623DD56E}"/>
  </bookViews>
  <sheets>
    <sheet name="Cene ENDO Primar_povzete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" i="2" l="1"/>
  <c r="X24" i="2"/>
  <c r="X23" i="2"/>
  <c r="X22" i="2"/>
  <c r="X21" i="2"/>
  <c r="X20" i="2"/>
  <c r="X19" i="2"/>
  <c r="X18" i="2"/>
  <c r="X17" i="2"/>
  <c r="D17" i="2"/>
  <c r="W16" i="2"/>
  <c r="D16" i="2"/>
  <c r="X16" i="2" s="1"/>
  <c r="J15" i="2"/>
  <c r="I15" i="2"/>
  <c r="W15" i="2" s="1"/>
  <c r="X15" i="2" s="1"/>
  <c r="D15" i="2"/>
  <c r="E15" i="2" s="1"/>
  <c r="J14" i="2"/>
  <c r="D14" i="2"/>
  <c r="X14" i="2" s="1"/>
  <c r="J13" i="2"/>
  <c r="I13" i="2"/>
  <c r="W13" i="2" s="1"/>
  <c r="E13" i="2"/>
  <c r="D13" i="2"/>
  <c r="W12" i="2"/>
  <c r="I12" i="2"/>
  <c r="I14" i="2" s="1"/>
  <c r="W14" i="2" s="1"/>
  <c r="D12" i="2"/>
  <c r="E12" i="2" s="1"/>
  <c r="D11" i="2"/>
  <c r="D10" i="2"/>
  <c r="D9" i="2"/>
  <c r="D8" i="2"/>
  <c r="D7" i="2"/>
  <c r="D6" i="2"/>
  <c r="D5" i="2"/>
  <c r="X13" i="2" l="1"/>
  <c r="X12" i="2"/>
  <c r="E14" i="2"/>
</calcChain>
</file>

<file path=xl/sharedStrings.xml><?xml version="1.0" encoding="utf-8"?>
<sst xmlns="http://schemas.openxmlformats.org/spreadsheetml/2006/main" count="68" uniqueCount="59">
  <si>
    <t>Ceniki samoplačniških storitev</t>
  </si>
  <si>
    <t>Mikroskop</t>
  </si>
  <si>
    <t>ZZZS točk</t>
  </si>
  <si>
    <t>ZD Domžale</t>
  </si>
  <si>
    <t>Unizob Tea Matko</t>
  </si>
  <si>
    <t>Zoran Lavtar</t>
  </si>
  <si>
    <t>ustnozdravje.net</t>
  </si>
  <si>
    <t>Tomaž Rotar</t>
  </si>
  <si>
    <t>orthodental.si</t>
  </si>
  <si>
    <t>zobozdravstvo-humar.si/</t>
  </si>
  <si>
    <t>Beli medved</t>
  </si>
  <si>
    <t xml:space="preserve">52362     </t>
  </si>
  <si>
    <r>
      <t xml:space="preserve">Vitalna </t>
    </r>
    <r>
      <rPr>
        <b/>
        <sz val="10"/>
        <color rgb="FF000000"/>
        <rFont val="Arial"/>
        <family val="2"/>
        <charset val="238"/>
      </rPr>
      <t>amputacija</t>
    </r>
  </si>
  <si>
    <t xml:space="preserve">52363     </t>
  </si>
  <si>
    <r>
      <t xml:space="preserve">Mortalna </t>
    </r>
    <r>
      <rPr>
        <b/>
        <sz val="10"/>
        <color rgb="FF000000"/>
        <rFont val="Arial"/>
        <family val="2"/>
        <charset val="238"/>
      </rPr>
      <t>amputacija</t>
    </r>
    <r>
      <rPr>
        <sz val="10"/>
        <color rgb="FF000000"/>
        <rFont val="Arial"/>
        <family val="2"/>
        <charset val="238"/>
      </rPr>
      <t xml:space="preserve"> pulpe stalnih zob</t>
    </r>
  </si>
  <si>
    <t xml:space="preserve">52364     </t>
  </si>
  <si>
    <r>
      <t xml:space="preserve">Mortalna </t>
    </r>
    <r>
      <rPr>
        <b/>
        <sz val="10"/>
        <color rgb="FF000000"/>
        <rFont val="Arial"/>
        <family val="2"/>
        <charset val="238"/>
      </rPr>
      <t>ekstirpacija</t>
    </r>
    <r>
      <rPr>
        <sz val="10"/>
        <color rgb="FF000000"/>
        <rFont val="Arial"/>
        <family val="2"/>
        <charset val="238"/>
      </rPr>
      <t xml:space="preserve"> pulpe stalnih zob</t>
    </r>
  </si>
  <si>
    <t xml:space="preserve">52373     </t>
  </si>
  <si>
    <r>
      <t xml:space="preserve">Vitalna </t>
    </r>
    <r>
      <rPr>
        <b/>
        <sz val="10"/>
        <color rgb="FF000000"/>
        <rFont val="Arial"/>
        <family val="2"/>
        <charset val="238"/>
      </rPr>
      <t>ekstirpacija</t>
    </r>
    <r>
      <rPr>
        <sz val="10"/>
        <color rgb="FF000000"/>
        <rFont val="Arial"/>
        <family val="2"/>
        <charset val="238"/>
      </rPr>
      <t>, nad 15 let</t>
    </r>
  </si>
  <si>
    <t xml:space="preserve">52375     </t>
  </si>
  <si>
    <r>
      <t xml:space="preserve">Zdravljenje </t>
    </r>
    <r>
      <rPr>
        <b/>
        <sz val="10"/>
        <color rgb="FF000000"/>
        <rFont val="Arial"/>
        <family val="2"/>
        <charset val="238"/>
      </rPr>
      <t>gangrene</t>
    </r>
    <r>
      <rPr>
        <sz val="10"/>
        <color rgb="FF000000"/>
        <rFont val="Arial"/>
        <family val="2"/>
        <charset val="238"/>
      </rPr>
      <t>, nad 15 let</t>
    </r>
  </si>
  <si>
    <t xml:space="preserve">52402     </t>
  </si>
  <si>
    <t>Trepanacija pulpalnega kanala **</t>
  </si>
  <si>
    <t xml:space="preserve">93002     </t>
  </si>
  <si>
    <t>Provizorična zapora zoba z zdravilom</t>
  </si>
  <si>
    <t>Endodontsko zdravljenje – 1 kanal</t>
  </si>
  <si>
    <t>Endodontsko zdravljenje – 2 kanala</t>
  </si>
  <si>
    <t>Endodontsko zdravljenje – 3  kanali</t>
  </si>
  <si>
    <t>Endodontsko zdravljenje – 4 ali več kanalov</t>
  </si>
  <si>
    <t>Odstranitev stare polnitve po kanalu</t>
  </si>
  <si>
    <t>Pulpotomija</t>
  </si>
  <si>
    <t>Provizorična zapora z začasnim cementom</t>
  </si>
  <si>
    <t>Strojno širjenje in oblikovanje kanala</t>
  </si>
  <si>
    <t>Koreninsko zdravljenje (po kanalu)</t>
  </si>
  <si>
    <t>z dokončno polnitvijo kanala</t>
  </si>
  <si>
    <t>SMPL - Vitalna ekstirpacija, po kanalu (vključuje anestezijo, trepanacijo, širjenje in čiščenje oz. irigacijo kanala, polnitev, provizorično zaporo)</t>
  </si>
  <si>
    <t>in polnitev</t>
  </si>
  <si>
    <t>po seji</t>
  </si>
  <si>
    <t>cena zdravljenja v dveh sejah</t>
  </si>
  <si>
    <t>in polnitev kanala</t>
  </si>
  <si>
    <t>SMPL - Zdravljenje gangrene ali periapikalnega parodontitisa in polnitev, po kanalu (vključuje tudi odstranitev provizorične zapore ter čiščenje oz. irigacijo koreninskih kanalov v zadnji seji zdravljenja)</t>
  </si>
  <si>
    <t>in aplikacija zdravila</t>
  </si>
  <si>
    <t>ZZZS cena vključno z odstranitvijo stare polnitve</t>
  </si>
  <si>
    <t>Cena ZZZS v €</t>
  </si>
  <si>
    <t>točka</t>
  </si>
  <si>
    <t xml:space="preserve">ZD NM* </t>
  </si>
  <si>
    <t>ZD LJ*</t>
  </si>
  <si>
    <t>ZD Cerknica*</t>
  </si>
  <si>
    <t>ZD Postojna*</t>
  </si>
  <si>
    <t>ZD Koper*</t>
  </si>
  <si>
    <t>ZD Celje*</t>
  </si>
  <si>
    <t>ZD Tolmin*</t>
  </si>
  <si>
    <t>Cena od…</t>
  </si>
  <si>
    <t>Indeks cena ZZZS/povprečna tržna cena</t>
  </si>
  <si>
    <r>
      <rPr>
        <sz val="10"/>
        <rFont val="Arial CE"/>
        <charset val="238"/>
      </rPr>
      <t>Mikroskop Zala Križnar- PRIMARNO zdr.- 2 obiska</t>
    </r>
  </si>
  <si>
    <r>
      <rPr>
        <sz val="10"/>
        <rFont val="Arial CE"/>
        <charset val="238"/>
      </rPr>
      <t>Mikroskop Zala Križnar- PONOVNO  zdr.- 2 obiska</t>
    </r>
  </si>
  <si>
    <t>Opomba:</t>
  </si>
  <si>
    <t>* cena je za zdravljenje gangrene-po kanalu - preračunano iz cene po kanalu</t>
  </si>
  <si>
    <t>ENDO primar - Povprečje tržnih cen 16 izvajalcev (8 ZD in 8 zasebnikov)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</si>
</sst>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name val="Arial"/>
      <family val="2"/>
      <charset val="238"/>
    </font>
    <font>
      <sz val="10"/>
      <color rgb="FF00B050"/>
      <name val="Arial CE"/>
      <charset val="238"/>
    </font>
    <font>
      <sz val="10"/>
      <color rgb="FF00B05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2" fillId="4" borderId="1" xfId="1" applyFill="1" applyBorder="1"/>
    <xf numFmtId="0" fontId="2" fillId="4" borderId="2" xfId="1" applyFill="1" applyBorder="1" applyAlignment="1">
      <alignment wrapText="1"/>
    </xf>
    <xf numFmtId="2" fontId="4" fillId="0" borderId="1" xfId="2" applyNumberFormat="1" applyFont="1" applyBorder="1" applyAlignment="1">
      <alignment horizontal="right" wrapText="1"/>
    </xf>
    <xf numFmtId="164" fontId="2" fillId="2" borderId="2" xfId="1" applyNumberFormat="1" applyFill="1" applyBorder="1" applyAlignment="1">
      <alignment wrapText="1"/>
    </xf>
    <xf numFmtId="164" fontId="2" fillId="4" borderId="2" xfId="1" applyNumberFormat="1" applyFill="1" applyBorder="1" applyAlignment="1">
      <alignment wrapText="1"/>
    </xf>
    <xf numFmtId="164" fontId="2" fillId="5" borderId="2" xfId="1" applyNumberFormat="1" applyFill="1" applyBorder="1" applyAlignment="1">
      <alignment wrapText="1"/>
    </xf>
    <xf numFmtId="164" fontId="2" fillId="6" borderId="2" xfId="1" applyNumberFormat="1" applyFill="1" applyBorder="1" applyAlignment="1">
      <alignment wrapText="1"/>
    </xf>
    <xf numFmtId="0" fontId="4" fillId="0" borderId="1" xfId="2" applyFont="1" applyBorder="1" applyAlignment="1">
      <alignment vertical="top" wrapText="1"/>
    </xf>
    <xf numFmtId="0" fontId="5" fillId="0" borderId="1" xfId="0" applyFont="1" applyBorder="1"/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5" borderId="0" xfId="0" applyFill="1" applyAlignment="1">
      <alignment vertical="top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wrapText="1"/>
    </xf>
    <xf numFmtId="0" fontId="2" fillId="8" borderId="1" xfId="1" applyFill="1" applyBorder="1"/>
    <xf numFmtId="0" fontId="2" fillId="8" borderId="2" xfId="1" applyFill="1" applyBorder="1" applyAlignment="1">
      <alignment wrapText="1"/>
    </xf>
    <xf numFmtId="2" fontId="4" fillId="8" borderId="1" xfId="2" applyNumberFormat="1" applyFont="1" applyFill="1" applyBorder="1" applyAlignment="1">
      <alignment horizontal="right" wrapText="1"/>
    </xf>
    <xf numFmtId="164" fontId="2" fillId="8" borderId="2" xfId="1" applyNumberFormat="1" applyFill="1" applyBorder="1" applyAlignment="1">
      <alignment wrapText="1"/>
    </xf>
    <xf numFmtId="0" fontId="4" fillId="0" borderId="2" xfId="2" applyFont="1" applyBorder="1" applyAlignment="1">
      <alignment vertical="top" wrapText="1"/>
    </xf>
    <xf numFmtId="2" fontId="4" fillId="0" borderId="1" xfId="2" applyNumberFormat="1" applyFont="1" applyBorder="1" applyAlignment="1">
      <alignment horizontal="right" vertical="top" wrapText="1"/>
    </xf>
    <xf numFmtId="164" fontId="4" fillId="2" borderId="2" xfId="1" applyNumberFormat="1" applyFont="1" applyFill="1" applyBorder="1" applyAlignment="1">
      <alignment wrapText="1"/>
    </xf>
    <xf numFmtId="0" fontId="1" fillId="0" borderId="2" xfId="0" applyFont="1" applyBorder="1"/>
    <xf numFmtId="164" fontId="8" fillId="8" borderId="2" xfId="1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2" fillId="4" borderId="1" xfId="1" applyNumberFormat="1" applyFill="1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7" fillId="8" borderId="2" xfId="0" applyFont="1" applyFill="1" applyBorder="1"/>
    <xf numFmtId="0" fontId="7" fillId="8" borderId="4" xfId="0" applyFont="1" applyFill="1" applyBorder="1"/>
    <xf numFmtId="0" fontId="7" fillId="8" borderId="3" xfId="0" applyFont="1" applyFill="1" applyBorder="1"/>
    <xf numFmtId="164" fontId="0" fillId="3" borderId="1" xfId="0" applyNumberFormat="1" applyFill="1" applyBorder="1"/>
    <xf numFmtId="1" fontId="0" fillId="0" borderId="0" xfId="0" applyNumberFormat="1"/>
    <xf numFmtId="0" fontId="0" fillId="3" borderId="0" xfId="0" applyFill="1" applyBorder="1"/>
    <xf numFmtId="164" fontId="2" fillId="3" borderId="2" xfId="1" applyNumberFormat="1" applyFill="1" applyBorder="1" applyAlignment="1">
      <alignment wrapText="1"/>
    </xf>
    <xf numFmtId="164" fontId="6" fillId="3" borderId="2" xfId="1" applyNumberFormat="1" applyFont="1" applyFill="1" applyBorder="1" applyAlignment="1">
      <alignment wrapText="1"/>
    </xf>
    <xf numFmtId="164" fontId="4" fillId="3" borderId="2" xfId="1" applyNumberFormat="1" applyFont="1" applyFill="1" applyBorder="1" applyAlignment="1">
      <alignment wrapText="1"/>
    </xf>
    <xf numFmtId="1" fontId="0" fillId="2" borderId="1" xfId="0" applyNumberForma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164" fontId="4" fillId="4" borderId="1" xfId="1" applyNumberFormat="1" applyFont="1" applyFill="1" applyBorder="1" applyAlignment="1">
      <alignment wrapText="1"/>
    </xf>
  </cellXfs>
  <cellStyles count="3">
    <cellStyle name="Navadno" xfId="0" builtinId="0"/>
    <cellStyle name="Navadno 13" xfId="2" xr:uid="{440B40AE-EF1D-41C0-94D9-67E6C46C29D5}"/>
    <cellStyle name="Navadno 3" xfId="1" xr:uid="{C45235FC-5350-4847-AE98-B81FBA111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0BF1-2E64-4249-8007-1701379A5480}">
  <sheetPr>
    <tabColor rgb="FFFFC000"/>
  </sheetPr>
  <dimension ref="A1:X25"/>
  <sheetViews>
    <sheetView tabSelected="1" workbookViewId="0">
      <selection activeCell="C14" sqref="C14"/>
    </sheetView>
  </sheetViews>
  <sheetFormatPr defaultRowHeight="12.75" x14ac:dyDescent="0.2"/>
  <cols>
    <col min="2" max="2" width="30.28515625" customWidth="1"/>
    <col min="3" max="3" width="10.140625" customWidth="1"/>
    <col min="4" max="5" width="9.85546875" customWidth="1"/>
    <col min="6" max="22" width="8.140625" hidden="1" customWidth="1"/>
    <col min="23" max="23" width="13.7109375" customWidth="1"/>
    <col min="24" max="24" width="7.140625" customWidth="1"/>
  </cols>
  <sheetData>
    <row r="1" spans="1:24" x14ac:dyDescent="0.2">
      <c r="A1" t="s">
        <v>0</v>
      </c>
      <c r="D1" s="1">
        <v>2023</v>
      </c>
      <c r="E1" s="1"/>
    </row>
    <row r="2" spans="1:24" x14ac:dyDescent="0.2">
      <c r="P2" t="s">
        <v>56</v>
      </c>
      <c r="U2" t="s">
        <v>56</v>
      </c>
      <c r="V2" t="s">
        <v>56</v>
      </c>
    </row>
    <row r="3" spans="1:24" x14ac:dyDescent="0.2">
      <c r="C3" t="s">
        <v>44</v>
      </c>
      <c r="D3" s="2">
        <v>2.99</v>
      </c>
      <c r="E3" s="39"/>
      <c r="F3" s="34" t="s">
        <v>57</v>
      </c>
      <c r="G3" s="35"/>
      <c r="H3" s="35"/>
      <c r="I3" s="35"/>
      <c r="J3" s="35"/>
      <c r="K3" s="35"/>
      <c r="L3" s="36"/>
      <c r="P3" t="s">
        <v>52</v>
      </c>
      <c r="U3" s="44" t="s">
        <v>1</v>
      </c>
      <c r="V3" s="44" t="s">
        <v>1</v>
      </c>
    </row>
    <row r="4" spans="1:24" ht="89.25" x14ac:dyDescent="0.2">
      <c r="A4" s="31"/>
      <c r="B4" s="31"/>
      <c r="C4" s="3" t="s">
        <v>2</v>
      </c>
      <c r="D4" s="2" t="s">
        <v>43</v>
      </c>
      <c r="E4" s="32" t="s">
        <v>42</v>
      </c>
      <c r="F4" s="33" t="s">
        <v>45</v>
      </c>
      <c r="G4" s="33" t="s">
        <v>46</v>
      </c>
      <c r="H4" s="33" t="s">
        <v>47</v>
      </c>
      <c r="I4" s="33" t="s">
        <v>48</v>
      </c>
      <c r="J4" s="33" t="s">
        <v>49</v>
      </c>
      <c r="K4" s="33" t="s">
        <v>50</v>
      </c>
      <c r="L4" s="33" t="s">
        <v>51</v>
      </c>
      <c r="M4" s="4" t="s">
        <v>3</v>
      </c>
      <c r="N4" s="4" t="s">
        <v>4</v>
      </c>
      <c r="O4" s="4" t="s">
        <v>5</v>
      </c>
      <c r="P4" s="4" t="s">
        <v>6</v>
      </c>
      <c r="Q4" s="4" t="s">
        <v>7</v>
      </c>
      <c r="R4" s="4" t="s">
        <v>8</v>
      </c>
      <c r="S4" s="4" t="s">
        <v>9</v>
      </c>
      <c r="T4" s="29" t="s">
        <v>10</v>
      </c>
      <c r="U4" s="45" t="s">
        <v>54</v>
      </c>
      <c r="V4" s="45" t="s">
        <v>55</v>
      </c>
      <c r="W4" s="32" t="s">
        <v>58</v>
      </c>
      <c r="X4" s="5" t="s">
        <v>53</v>
      </c>
    </row>
    <row r="5" spans="1:24" hidden="1" x14ac:dyDescent="0.2">
      <c r="A5" s="6" t="s">
        <v>11</v>
      </c>
      <c r="B5" s="7" t="s">
        <v>12</v>
      </c>
      <c r="C5" s="8">
        <v>7.9</v>
      </c>
      <c r="D5" s="9">
        <f>C5*$D$3</f>
        <v>23.621000000000002</v>
      </c>
      <c r="E5" s="40"/>
      <c r="F5" s="10"/>
      <c r="G5" s="10"/>
      <c r="H5" s="10"/>
      <c r="I5" s="10"/>
      <c r="J5" s="10">
        <v>18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46"/>
      <c r="V5" s="46"/>
      <c r="W5" s="3"/>
      <c r="X5" s="2"/>
    </row>
    <row r="6" spans="1:24" ht="25.5" hidden="1" x14ac:dyDescent="0.2">
      <c r="A6" s="6" t="s">
        <v>13</v>
      </c>
      <c r="B6" s="7" t="s">
        <v>14</v>
      </c>
      <c r="C6" s="8">
        <v>3.16</v>
      </c>
      <c r="D6" s="9">
        <f t="shared" ref="D6:D17" si="0">C6*$D$3</f>
        <v>9.4484000000000012</v>
      </c>
      <c r="E6" s="40"/>
      <c r="F6" s="10"/>
      <c r="G6" s="10"/>
      <c r="H6" s="10"/>
      <c r="I6" s="10"/>
      <c r="J6" s="10">
        <v>8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46"/>
      <c r="V6" s="46"/>
      <c r="W6" s="3"/>
      <c r="X6" s="2"/>
    </row>
    <row r="7" spans="1:24" ht="25.5" hidden="1" x14ac:dyDescent="0.2">
      <c r="A7" s="6" t="s">
        <v>15</v>
      </c>
      <c r="B7" s="7" t="s">
        <v>16</v>
      </c>
      <c r="C7" s="8">
        <v>6.32</v>
      </c>
      <c r="D7" s="9">
        <f t="shared" si="0"/>
        <v>18.896800000000002</v>
      </c>
      <c r="E7" s="40"/>
      <c r="F7" s="10"/>
      <c r="G7" s="10"/>
      <c r="H7" s="10"/>
      <c r="I7" s="10"/>
      <c r="J7" s="10">
        <v>15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46"/>
      <c r="V7" s="46"/>
      <c r="W7" s="3"/>
      <c r="X7" s="2"/>
    </row>
    <row r="8" spans="1:24" hidden="1" x14ac:dyDescent="0.2">
      <c r="A8" s="6" t="s">
        <v>17</v>
      </c>
      <c r="B8" s="7" t="s">
        <v>18</v>
      </c>
      <c r="C8" s="8">
        <v>9.48</v>
      </c>
      <c r="D8" s="9">
        <f t="shared" si="0"/>
        <v>28.345200000000002</v>
      </c>
      <c r="E8" s="40"/>
      <c r="F8" s="11">
        <v>30</v>
      </c>
      <c r="G8" s="12">
        <v>120</v>
      </c>
      <c r="H8" s="11">
        <v>60</v>
      </c>
      <c r="I8" s="11">
        <v>64</v>
      </c>
      <c r="J8" s="10">
        <v>21</v>
      </c>
      <c r="K8" s="11">
        <v>30</v>
      </c>
      <c r="L8" s="11">
        <v>30</v>
      </c>
      <c r="M8" s="10"/>
      <c r="N8" s="10"/>
      <c r="O8" s="10"/>
      <c r="P8" s="10"/>
      <c r="Q8" s="10"/>
      <c r="R8" s="10"/>
      <c r="S8" s="10"/>
      <c r="T8" s="10"/>
      <c r="U8" s="46"/>
      <c r="V8" s="46"/>
      <c r="W8" s="3"/>
      <c r="X8" s="2"/>
    </row>
    <row r="9" spans="1:24" hidden="1" x14ac:dyDescent="0.2">
      <c r="A9" s="20" t="s">
        <v>19</v>
      </c>
      <c r="B9" s="21" t="s">
        <v>20</v>
      </c>
      <c r="C9" s="22">
        <v>15.8</v>
      </c>
      <c r="D9" s="23">
        <f t="shared" si="0"/>
        <v>47.242000000000004</v>
      </c>
      <c r="E9" s="40"/>
      <c r="F9" s="23">
        <v>40</v>
      </c>
      <c r="G9" s="23">
        <v>80</v>
      </c>
      <c r="H9" s="23">
        <v>40</v>
      </c>
      <c r="I9" s="23">
        <v>65</v>
      </c>
      <c r="J9" s="23">
        <v>36</v>
      </c>
      <c r="K9" s="23">
        <v>40</v>
      </c>
      <c r="L9" s="23">
        <v>40</v>
      </c>
      <c r="M9" s="10"/>
      <c r="N9" s="10"/>
      <c r="O9" s="10"/>
      <c r="P9" s="10"/>
      <c r="Q9" s="10"/>
      <c r="R9" s="10"/>
      <c r="S9" s="10"/>
      <c r="T9" s="10"/>
      <c r="U9" s="46"/>
      <c r="V9" s="46"/>
      <c r="W9" s="3"/>
      <c r="X9" s="2"/>
    </row>
    <row r="10" spans="1:24" hidden="1" x14ac:dyDescent="0.2">
      <c r="A10" s="6" t="s">
        <v>21</v>
      </c>
      <c r="B10" s="7" t="s">
        <v>22</v>
      </c>
      <c r="C10" s="8">
        <v>4.74</v>
      </c>
      <c r="D10" s="9">
        <f t="shared" si="0"/>
        <v>14.172600000000001</v>
      </c>
      <c r="E10" s="40"/>
      <c r="F10" s="10">
        <v>30</v>
      </c>
      <c r="G10" s="10">
        <v>30</v>
      </c>
      <c r="H10" s="10">
        <v>15</v>
      </c>
      <c r="I10" s="10">
        <v>20</v>
      </c>
      <c r="J10" s="10">
        <v>12</v>
      </c>
      <c r="K10" s="10">
        <v>10</v>
      </c>
      <c r="L10" s="10">
        <v>15</v>
      </c>
      <c r="M10" s="10">
        <v>30</v>
      </c>
      <c r="N10" s="10"/>
      <c r="O10" s="10"/>
      <c r="P10" s="10"/>
      <c r="Q10" s="10"/>
      <c r="R10" s="10"/>
      <c r="S10" s="10"/>
      <c r="T10" s="10"/>
      <c r="U10" s="46"/>
      <c r="V10" s="46"/>
      <c r="W10" s="3"/>
      <c r="X10" s="2"/>
    </row>
    <row r="11" spans="1:24" ht="25.5" hidden="1" x14ac:dyDescent="0.2">
      <c r="A11" s="6" t="s">
        <v>23</v>
      </c>
      <c r="B11" s="7" t="s">
        <v>24</v>
      </c>
      <c r="C11" s="8">
        <v>3.16</v>
      </c>
      <c r="D11" s="9">
        <f t="shared" si="0"/>
        <v>9.4484000000000012</v>
      </c>
      <c r="E11" s="40"/>
      <c r="F11" s="10"/>
      <c r="G11" s="10">
        <v>10</v>
      </c>
      <c r="H11" s="10"/>
      <c r="I11" s="10"/>
      <c r="J11" s="10">
        <v>9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46"/>
      <c r="V11" s="46"/>
      <c r="W11" s="3"/>
      <c r="X11" s="2"/>
    </row>
    <row r="12" spans="1:24" x14ac:dyDescent="0.2">
      <c r="A12" s="13">
        <v>52306</v>
      </c>
      <c r="B12" s="24" t="s">
        <v>25</v>
      </c>
      <c r="C12" s="25">
        <v>31.6</v>
      </c>
      <c r="D12" s="26">
        <f t="shared" si="0"/>
        <v>94.484000000000009</v>
      </c>
      <c r="E12" s="41">
        <f>D12+D16</f>
        <v>118.10500000000002</v>
      </c>
      <c r="F12" s="28">
        <v>40</v>
      </c>
      <c r="G12" s="28">
        <v>80</v>
      </c>
      <c r="H12" s="28">
        <v>40</v>
      </c>
      <c r="I12" s="28">
        <f>I9</f>
        <v>65</v>
      </c>
      <c r="J12" s="28">
        <v>36</v>
      </c>
      <c r="K12" s="28">
        <v>40</v>
      </c>
      <c r="L12" s="28">
        <v>40</v>
      </c>
      <c r="M12" s="10">
        <v>40</v>
      </c>
      <c r="N12" s="10">
        <v>120</v>
      </c>
      <c r="O12" s="10">
        <v>120</v>
      </c>
      <c r="P12" s="10">
        <v>140</v>
      </c>
      <c r="Q12" s="10">
        <v>180</v>
      </c>
      <c r="R12" s="10">
        <v>80</v>
      </c>
      <c r="S12" s="10">
        <v>120</v>
      </c>
      <c r="T12" s="10">
        <v>95</v>
      </c>
      <c r="U12" s="46">
        <v>200</v>
      </c>
      <c r="V12" s="46">
        <v>240</v>
      </c>
      <c r="W12" s="37">
        <f>SUM(F12:V12)/17</f>
        <v>98.588235294117652</v>
      </c>
      <c r="X12" s="43">
        <f>D12/W12*100</f>
        <v>95.836992840095476</v>
      </c>
    </row>
    <row r="13" spans="1:24" ht="25.5" x14ac:dyDescent="0.2">
      <c r="A13" s="13">
        <v>52307</v>
      </c>
      <c r="B13" s="24" t="s">
        <v>26</v>
      </c>
      <c r="C13" s="25">
        <v>44.24</v>
      </c>
      <c r="D13" s="26">
        <f t="shared" si="0"/>
        <v>132.27760000000001</v>
      </c>
      <c r="E13" s="41">
        <f>D13+2*D16</f>
        <v>179.51960000000003</v>
      </c>
      <c r="F13" s="28">
        <v>80</v>
      </c>
      <c r="G13" s="28">
        <v>160</v>
      </c>
      <c r="H13" s="28">
        <v>80</v>
      </c>
      <c r="I13" s="28">
        <f>I12*2</f>
        <v>130</v>
      </c>
      <c r="J13" s="28">
        <f>J12*2</f>
        <v>72</v>
      </c>
      <c r="K13" s="28">
        <v>80</v>
      </c>
      <c r="L13" s="28">
        <v>80</v>
      </c>
      <c r="M13" s="10">
        <v>60</v>
      </c>
      <c r="N13" s="10">
        <v>140</v>
      </c>
      <c r="O13" s="10"/>
      <c r="P13" s="10">
        <v>180</v>
      </c>
      <c r="Q13" s="10">
        <v>200</v>
      </c>
      <c r="R13" s="10"/>
      <c r="S13" s="10"/>
      <c r="T13" s="10"/>
      <c r="U13" s="46">
        <v>250</v>
      </c>
      <c r="V13" s="46">
        <v>280</v>
      </c>
      <c r="W13" s="37">
        <f>SUM(F13:V13)/13</f>
        <v>137.84615384615384</v>
      </c>
      <c r="X13" s="43">
        <f t="shared" ref="X13:X25" si="1">D13/W13*100</f>
        <v>95.960312500000015</v>
      </c>
    </row>
    <row r="14" spans="1:24" ht="25.5" x14ac:dyDescent="0.2">
      <c r="A14" s="13">
        <v>52308</v>
      </c>
      <c r="B14" s="24" t="s">
        <v>27</v>
      </c>
      <c r="C14" s="25">
        <v>56.88</v>
      </c>
      <c r="D14" s="26">
        <f t="shared" si="0"/>
        <v>170.07120000000003</v>
      </c>
      <c r="E14" s="41">
        <f>D14+3*D16</f>
        <v>240.93420000000003</v>
      </c>
      <c r="F14" s="28">
        <v>120</v>
      </c>
      <c r="G14" s="28">
        <v>240</v>
      </c>
      <c r="H14" s="28">
        <v>120</v>
      </c>
      <c r="I14" s="28">
        <f>I12*3</f>
        <v>195</v>
      </c>
      <c r="J14" s="28">
        <f>J9*3</f>
        <v>108</v>
      </c>
      <c r="K14" s="28">
        <v>120</v>
      </c>
      <c r="L14" s="28">
        <v>120</v>
      </c>
      <c r="M14" s="10">
        <v>75</v>
      </c>
      <c r="N14" s="10">
        <v>160</v>
      </c>
      <c r="O14" s="10"/>
      <c r="P14" s="10">
        <v>220</v>
      </c>
      <c r="Q14" s="10">
        <v>220</v>
      </c>
      <c r="R14" s="10"/>
      <c r="S14" s="10"/>
      <c r="T14" s="10"/>
      <c r="U14" s="46">
        <v>300</v>
      </c>
      <c r="V14" s="46">
        <v>350</v>
      </c>
      <c r="W14" s="37">
        <f>SUM(F14:V14)/13</f>
        <v>180.61538461538461</v>
      </c>
      <c r="X14" s="43">
        <f t="shared" si="1"/>
        <v>94.162078364565602</v>
      </c>
    </row>
    <row r="15" spans="1:24" ht="25.5" x14ac:dyDescent="0.2">
      <c r="A15" s="13">
        <v>52309</v>
      </c>
      <c r="B15" s="24" t="s">
        <v>28</v>
      </c>
      <c r="C15" s="25">
        <v>69.52000000000001</v>
      </c>
      <c r="D15" s="26">
        <f t="shared" si="0"/>
        <v>207.86480000000006</v>
      </c>
      <c r="E15" s="41">
        <f>D15+4*D16</f>
        <v>302.3488000000001</v>
      </c>
      <c r="F15" s="28">
        <v>160</v>
      </c>
      <c r="G15" s="28">
        <v>320</v>
      </c>
      <c r="H15" s="28">
        <v>160</v>
      </c>
      <c r="I15" s="28">
        <f>I12*4</f>
        <v>260</v>
      </c>
      <c r="J15" s="28">
        <f>J9*4</f>
        <v>144</v>
      </c>
      <c r="K15" s="28">
        <v>160</v>
      </c>
      <c r="L15" s="28">
        <v>160</v>
      </c>
      <c r="M15" s="10">
        <v>80</v>
      </c>
      <c r="N15" s="10">
        <v>180</v>
      </c>
      <c r="O15" s="10">
        <v>160</v>
      </c>
      <c r="P15" s="10"/>
      <c r="Q15" s="10"/>
      <c r="R15" s="10">
        <v>220</v>
      </c>
      <c r="S15" s="10">
        <v>210</v>
      </c>
      <c r="T15" s="10">
        <v>140</v>
      </c>
      <c r="U15" s="46">
        <v>300</v>
      </c>
      <c r="V15" s="46">
        <v>350</v>
      </c>
      <c r="W15" s="37">
        <f>SUM(F15:V15)/15</f>
        <v>200.26666666666668</v>
      </c>
      <c r="X15" s="43">
        <f t="shared" si="1"/>
        <v>103.79400798934756</v>
      </c>
    </row>
    <row r="16" spans="1:24" ht="25.5" x14ac:dyDescent="0.2">
      <c r="A16" s="13">
        <v>52312</v>
      </c>
      <c r="B16" s="24" t="s">
        <v>29</v>
      </c>
      <c r="C16" s="25">
        <v>7.9</v>
      </c>
      <c r="D16" s="26">
        <f t="shared" si="0"/>
        <v>23.621000000000002</v>
      </c>
      <c r="E16" s="42"/>
      <c r="F16" s="10">
        <v>20</v>
      </c>
      <c r="G16" s="10">
        <v>35</v>
      </c>
      <c r="H16" s="10">
        <v>30</v>
      </c>
      <c r="I16" s="10">
        <v>40</v>
      </c>
      <c r="J16" s="10"/>
      <c r="K16" s="10">
        <v>20</v>
      </c>
      <c r="L16" s="10">
        <v>20</v>
      </c>
      <c r="M16" s="10">
        <v>30</v>
      </c>
      <c r="N16" s="10"/>
      <c r="O16" s="10"/>
      <c r="P16" s="10"/>
      <c r="Q16" s="10"/>
      <c r="R16" s="10"/>
      <c r="S16" s="10"/>
      <c r="T16" s="10"/>
      <c r="U16" s="46"/>
      <c r="V16" s="46"/>
      <c r="W16" s="37">
        <f>SUM(F16:V16)/7</f>
        <v>27.857142857142858</v>
      </c>
      <c r="X16" s="43">
        <f t="shared" si="1"/>
        <v>84.793333333333337</v>
      </c>
    </row>
    <row r="17" spans="1:24" hidden="1" x14ac:dyDescent="0.2">
      <c r="A17" s="13">
        <v>52318</v>
      </c>
      <c r="B17" s="27" t="s">
        <v>30</v>
      </c>
      <c r="C17" s="25">
        <v>9.48</v>
      </c>
      <c r="D17" s="26">
        <f t="shared" si="0"/>
        <v>28.345200000000002</v>
      </c>
      <c r="E17" s="26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30"/>
      <c r="V17" s="30"/>
      <c r="X17" s="38" t="e">
        <f t="shared" si="1"/>
        <v>#DIV/0!</v>
      </c>
    </row>
    <row r="18" spans="1:24" ht="25.5" hidden="1" x14ac:dyDescent="0.2">
      <c r="B18" s="13" t="s">
        <v>31</v>
      </c>
      <c r="F18" s="10"/>
      <c r="G18" s="10"/>
      <c r="H18" s="10">
        <v>10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30"/>
      <c r="V18" s="30"/>
      <c r="X18" s="38" t="e">
        <f t="shared" si="1"/>
        <v>#DIV/0!</v>
      </c>
    </row>
    <row r="19" spans="1:24" ht="25.5" hidden="1" x14ac:dyDescent="0.2">
      <c r="B19" s="13" t="s">
        <v>32</v>
      </c>
      <c r="F19" s="10"/>
      <c r="G19" s="10">
        <v>15</v>
      </c>
      <c r="H19" s="10">
        <v>15</v>
      </c>
      <c r="I19" s="10">
        <v>20</v>
      </c>
      <c r="J19" s="10"/>
      <c r="K19" s="10"/>
      <c r="L19" s="10"/>
      <c r="M19" s="10"/>
      <c r="N19" s="10"/>
      <c r="O19" s="10"/>
      <c r="P19" s="10"/>
      <c r="Q19" s="10">
        <v>20</v>
      </c>
      <c r="R19" s="10"/>
      <c r="S19" s="10"/>
      <c r="T19" s="10"/>
      <c r="U19" s="30"/>
      <c r="V19" s="30"/>
      <c r="X19" s="38" t="e">
        <f t="shared" si="1"/>
        <v>#DIV/0!</v>
      </c>
    </row>
    <row r="20" spans="1:24" hidden="1" x14ac:dyDescent="0.2">
      <c r="B20" s="14" t="s">
        <v>33</v>
      </c>
      <c r="P20" s="10"/>
      <c r="Q20" s="10"/>
      <c r="R20" s="10"/>
      <c r="S20" s="10"/>
      <c r="T20" s="10"/>
      <c r="U20" s="30"/>
      <c r="V20" s="30"/>
      <c r="X20" s="38" t="e">
        <f t="shared" si="1"/>
        <v>#DIV/0!</v>
      </c>
    </row>
    <row r="21" spans="1:24" hidden="1" x14ac:dyDescent="0.2">
      <c r="X21" s="38" t="e">
        <f t="shared" si="1"/>
        <v>#DIV/0!</v>
      </c>
    </row>
    <row r="22" spans="1:24" ht="267.75" hidden="1" x14ac:dyDescent="0.2">
      <c r="F22" s="15" t="s">
        <v>34</v>
      </c>
      <c r="G22" s="16" t="s">
        <v>35</v>
      </c>
      <c r="H22" s="15" t="s">
        <v>34</v>
      </c>
      <c r="I22" s="15" t="s">
        <v>34</v>
      </c>
      <c r="J22" s="17" t="s">
        <v>36</v>
      </c>
      <c r="K22" s="15" t="s">
        <v>34</v>
      </c>
      <c r="L22" s="15" t="s">
        <v>34</v>
      </c>
      <c r="M22" s="15" t="s">
        <v>37</v>
      </c>
      <c r="S22" s="18" t="s">
        <v>38</v>
      </c>
      <c r="X22" s="38" t="e">
        <f t="shared" si="1"/>
        <v>#DIV/0!</v>
      </c>
    </row>
    <row r="23" spans="1:24" ht="382.5" hidden="1" x14ac:dyDescent="0.2">
      <c r="F23" s="18" t="s">
        <v>39</v>
      </c>
      <c r="G23" s="19" t="s">
        <v>40</v>
      </c>
      <c r="K23" s="18" t="s">
        <v>39</v>
      </c>
      <c r="L23" s="18" t="s">
        <v>39</v>
      </c>
      <c r="M23" s="18" t="s">
        <v>41</v>
      </c>
      <c r="X23" s="38" t="e">
        <f t="shared" si="1"/>
        <v>#DIV/0!</v>
      </c>
    </row>
    <row r="24" spans="1:24" hidden="1" x14ac:dyDescent="0.2">
      <c r="X24" s="38" t="e">
        <f t="shared" si="1"/>
        <v>#DIV/0!</v>
      </c>
    </row>
    <row r="25" spans="1:24" hidden="1" x14ac:dyDescent="0.2">
      <c r="X25" s="38" t="e">
        <f t="shared" si="1"/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Cene ENDO Primar_povzetek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Romavh</dc:creator>
  <cp:lastModifiedBy>Damjan Kos</cp:lastModifiedBy>
  <dcterms:created xsi:type="dcterms:W3CDTF">2023-06-21T07:26:05Z</dcterms:created>
  <dcterms:modified xsi:type="dcterms:W3CDTF">2023-06-21T08:45:18Z</dcterms:modified>
</cp:coreProperties>
</file>